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D4A7734C-34AD-384B-9230-F64869EBAE2E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6" i="1" l="1"/>
  <c r="O225" i="1"/>
  <c r="O224" i="1"/>
  <c r="O223" i="1"/>
  <c r="I55" i="1"/>
  <c r="N55" i="1" s="1"/>
  <c r="I54" i="1"/>
  <c r="N54" i="1" s="1"/>
  <c r="O222" i="1"/>
  <c r="O221" i="1"/>
  <c r="F6" i="1"/>
  <c r="O219" i="1"/>
  <c r="J54" i="1" l="1"/>
  <c r="O54" i="1" s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<sst xmlns="http://schemas.openxmlformats.org/spreadsheetml/2006/main" count="531" uniqueCount="216">
  <si>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</si>
  <si>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</si>
  <si>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</si>
  <si>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</si>
  <si>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</si>
  <si>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</si>
  <si>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</si>
  <si>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</si>
  <si>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</si>
  <si>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</si>
  <si>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</si>
  <si>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</si>
  <si>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</si>
  <si>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</si>
  <si>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</si>
  <si>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</si>
  <si>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</si>
  <si>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</si>
  <si>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</si>
  <si>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</si>
  <si>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</si>
  <si>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</si>
  <si>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</si>
  <si>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</si>
  <si>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</si>
  <si>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</si>
  <si>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</si>
  <si>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</si>
  <si>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</si>
  <si>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</si>
  <si>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</si>
  <si>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</si>
  <si>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</si>
  <si>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</si>
  <si>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</si>
  <si>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</si>
  <si>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</si>
  <si>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</si>
  <si>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</si>
  <si>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</si>
  <si>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</si>
  <si>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</si>
  <si>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</si>
  <si>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</si>
  <si>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</si>
  <si>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</si>
  <si>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</si>
  <si>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</si>
  <si>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</si>
  <si>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</si>
  <si>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</si>
  <si>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</si>
  <si>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</si>
  <si>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</si>
  <si>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</si>
  <si>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</si>
  <si>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</si>
  <si>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</si>
  <si>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</si>
  <si>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</si>
  <si>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</si>
  <si>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</si>
  <si>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</si>
  <si>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</si>
  <si>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</si>
  <si>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</si>
  <si>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</si>
  <si>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</si>
  <si>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</si>
  <si>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</si>
  <si>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</si>
  <si>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</si>
  <si>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</si>
  <si>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</si>
  <si>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</si>
  <si>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</si>
  <si>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</si>
  <si>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</si>
  <si>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</si>
  <si>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</si>
  <si>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</si>
  <si>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</si>
  <si>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</si>
  <si>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</si>
  <si>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</si>
  <si>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</si>
  <si>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</si>
  <si>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</si>
  <si>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</si>
  <si>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</si>
  <si>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</si>
  <si>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</si>
  <si>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</si>
  <si>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</si>
  <si>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</si>
  <si>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</si>
  <si>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</si>
  <si>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</si>
  <si>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</si>
  <si>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</si>
  <si>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</si>
  <si>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</si>
  <si>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</si>
  <si>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</si>
  <si>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</si>
  <si>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</si>
  <si>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</si>
  <si>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</si>
  <si>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</si>
  <si>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</si>
  <si>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</si>
  <si>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</si>
  <si>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</si>
  <si>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</si>
  <si>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</si>
  <si>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</si>
  <si>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</si>
  <si>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</si>
  <si>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</si>
  <si>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</si>
  <si>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</si>
  <si>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</si>
  <si>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</si>
  <si>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</si>
  <si>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</si>
  <si>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</si>
  <si>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</si>
  <si>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</si>
  <si>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</si>
  <si>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</si>
  <si>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</si>
  <si>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</si>
  <si>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</si>
  <si>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</si>
  <si>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</si>
  <si>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</si>
  <si>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</si>
  <si>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</si>
  <si>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</si>
  <si>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</si>
  <si>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</si>
  <si>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</si>
  <si>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</si>
  <si>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</si>
  <si>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</si>
  <si>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</si>
  <si>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</si>
  <si>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</si>
  <si>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</si>
  <si>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</si>
  <si>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</si>
  <si>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</si>
  <si>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</si>
  <si>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</si>
  <si>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</si>
  <si>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</si>
  <si>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</si>
  <si>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</si>
  <si>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</si>
  <si>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</si>
  <si>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</si>
  <si>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</si>
  <si>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</si>
  <si>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</si>
  <si>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</si>
  <si>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</si>
  <si>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</si>
  <si>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</si>
  <si>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</si>
  <si>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</si>
  <si>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</si>
  <si>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</si>
  <si>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</si>
  <si>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</si>
  <si>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</si>
  <si>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</si>
  <si>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</si>
  <si>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</si>
  <si>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</si>
  <si>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</si>
  <si>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</si>
  <si>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</si>
  <si>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</si>
  <si>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</si>
  <si>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</si>
  <si>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</si>
  <si>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</si>
  <si>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</si>
  <si>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</si>
  <si>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</si>
  <si>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</si>
  <si>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</si>
  <si>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</si>
  <si>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</si>
  <si>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</si>
  <si>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</si>
  <si>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</si>
  <si>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</si>
  <si>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</si>
  <si>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</si>
  <si>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</si>
  <si>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</si>
  <si>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</si>
  <si>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</si>
  <si>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</si>
  <si>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</si>
  <si>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</si>
  <si>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</si>
  <si>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</si>
  <si>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</si>
  <si>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</si>
  <si>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FEB Month to Date</t>
  </si>
  <si>
    <t>AMAT 2/ $110-$115 call spread</t>
  </si>
  <si>
    <t>GOOGL 3/ $2,490 - $2,590 call spread</t>
  </si>
  <si>
    <t>(GOOGL) 3/ $2,490 call</t>
  </si>
  <si>
    <t>(GOOGL) 3/ $2,590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</si>
</sst>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6"/>
  <sheetViews>
    <sheetView tabSelected="1" zoomScale="44" zoomScaleNormal="50" zoomScalePageLayoutView="64" workbookViewId="0">
      <selection activeCell="D15" sqref="D15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44602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8.677E-2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6.9499999999999892E-3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6.1219999999999983E-2</v>
      </c>
      <c r="G10" s="61" t="s">
        <v>211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9.3719999999999984E-2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213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0.89451999999999998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63">
        <v>44589</v>
      </c>
      <c r="B54" s="52"/>
      <c r="C54" s="44" t="s">
        <v>214</v>
      </c>
      <c r="D54" s="44" t="s">
        <v>44</v>
      </c>
      <c r="E54" s="44" t="s">
        <v>45</v>
      </c>
      <c r="F54" s="64">
        <v>2590</v>
      </c>
      <c r="G54" s="65">
        <v>312</v>
      </c>
      <c r="H54" s="84">
        <v>308.45</v>
      </c>
      <c r="I54" s="57">
        <f>(G54-H54)/(G54)*(-G54*100*P54)/100000</f>
        <v>-3.5500000000000115E-3</v>
      </c>
      <c r="J54" s="57">
        <f>I54+I55</f>
        <v>6.9499999999999892E-3</v>
      </c>
      <c r="K54" s="66">
        <v>0.1</v>
      </c>
      <c r="L54" s="67">
        <v>1</v>
      </c>
      <c r="M54" s="66">
        <v>0.1</v>
      </c>
      <c r="N54" s="48">
        <f>I54</f>
        <v>-3.5500000000000115E-3</v>
      </c>
      <c r="O54" s="68">
        <f>J54*10</f>
        <v>6.9499999999999895E-2</v>
      </c>
      <c r="P54" s="45">
        <v>1</v>
      </c>
    </row>
    <row r="55" spans="1:16" s="27" customFormat="1" x14ac:dyDescent="0.35">
      <c r="A55" s="42">
        <v>44589</v>
      </c>
      <c r="B55" s="56"/>
      <c r="C55" s="44" t="s">
        <v>215</v>
      </c>
      <c r="D55" s="44" t="s">
        <v>44</v>
      </c>
      <c r="E55" s="45" t="s">
        <v>65</v>
      </c>
      <c r="F55" s="46">
        <v>2590</v>
      </c>
      <c r="G55" s="47">
        <v>232</v>
      </c>
      <c r="H55" s="85">
        <v>221.5</v>
      </c>
      <c r="I55" s="57">
        <f>(G55-H55)/(G55)*(-G55*100*P55)/100000</f>
        <v>1.0500000000000001E-2</v>
      </c>
      <c r="J55" s="48"/>
      <c r="K55" s="49"/>
      <c r="L55" s="50"/>
      <c r="M55" s="49"/>
      <c r="N55" s="51">
        <f>I55</f>
        <v>1.0500000000000001E-2</v>
      </c>
      <c r="O55" s="48"/>
      <c r="P55" s="45">
        <v>-1</v>
      </c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212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2022-02-10T22:33:41Z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