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0DA9551-9428-A24D-A400-10B8F67B7AAE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5" i="1" l="1"/>
  <c r="N65" i="1" s="1"/>
  <c r="I64" i="1"/>
  <c r="O252" i="1"/>
  <c r="O251" i="1"/>
  <c r="I62" i="1"/>
  <c r="N62" i="1" s="1"/>
  <c r="I61" i="1"/>
  <c r="N61" i="1" s="1"/>
  <c r="O250" i="1"/>
  <c r="I59" i="1"/>
  <c r="N59" i="1" s="1"/>
  <c r="I58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4" i="1" l="1"/>
  <c r="O64" i="1" s="1"/>
  <c r="N64" i="1"/>
  <c r="J61" i="1"/>
  <c r="O61" i="1" s="1"/>
  <c r="J58" i="1"/>
  <c r="O58" i="1" s="1"/>
  <c r="N58" i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<sst xmlns="http://schemas.openxmlformats.org/spreadsheetml/2006/main" count="593" uniqueCount="238">
  <si>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</si>
  <si>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</si>
  <si>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</si>
  <si>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</si>
  <si>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</si>
  <si>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</si>
  <si>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</si>
  <si>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</si>
  <si>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</si>
  <si>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</si>
  <si>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</si>
  <si>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</si>
  <si>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</si>
  <si>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</si>
  <si>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</si>
  <si>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</si>
  <si>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</si>
  <si>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</si>
  <si>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</si>
  <si>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</si>
  <si>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</si>
  <si>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</si>
  <si>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</si>
  <si>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</si>
  <si>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</si>
  <si>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</si>
  <si>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</si>
  <si>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</si>
  <si>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</si>
  <si>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</si>
  <si>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</si>
  <si>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</si>
  <si>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</si>
  <si>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</si>
  <si>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</si>
  <si>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</si>
  <si>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</si>
  <si>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</si>
  <si>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</si>
  <si>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</si>
  <si>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</si>
  <si>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</si>
  <si>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</si>
  <si>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</si>
  <si>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</si>
  <si>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</si>
  <si>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</si>
  <si>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</si>
  <si>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</si>
  <si>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</si>
  <si>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</si>
  <si>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</si>
  <si>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</si>
  <si>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</si>
  <si>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</si>
  <si>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</si>
  <si>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</si>
  <si>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</si>
  <si>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</si>
  <si>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</si>
  <si>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</si>
  <si>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</si>
  <si>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</si>
  <si>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</si>
  <si>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</si>
  <si>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</si>
  <si>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</si>
  <si>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</si>
  <si>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</si>
  <si>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</si>
  <si>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</si>
  <si>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</si>
  <si>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</si>
  <si>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</si>
  <si>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</si>
  <si>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</si>
  <si>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</si>
  <si>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</si>
  <si>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</si>
  <si>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</si>
  <si>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</si>
  <si>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</si>
  <si>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</si>
  <si>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</si>
  <si>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</si>
  <si>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</si>
  <si>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</si>
  <si>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</si>
  <si>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</si>
  <si>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</si>
  <si>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</si>
  <si>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</si>
  <si>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</si>
  <si>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</si>
  <si>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</si>
  <si>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</si>
  <si>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</si>
  <si>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</si>
  <si>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</si>
  <si>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</si>
  <si>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</si>
  <si>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</si>
  <si>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</si>
  <si>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</si>
  <si>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</si>
  <si>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</si>
  <si>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</si>
  <si>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</si>
  <si>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</si>
  <si>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</si>
  <si>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</si>
  <si>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</si>
  <si>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</si>
  <si>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</si>
  <si>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</si>
  <si>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</si>
  <si>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</si>
  <si>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</si>
  <si>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</si>
  <si>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</si>
  <si>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</si>
  <si>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</si>
  <si>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</si>
  <si>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</si>
  <si>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</si>
  <si>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</si>
  <si>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</si>
  <si>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</si>
  <si>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</si>
  <si>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</si>
  <si>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</si>
  <si>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</si>
  <si>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</si>
  <si>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</si>
  <si>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</si>
  <si>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</si>
  <si>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</si>
  <si>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</si>
  <si>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</si>
  <si>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</si>
  <si>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</si>
  <si>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</si>
  <si>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</si>
  <si>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</si>
  <si>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</si>
  <si>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</si>
  <si>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</si>
  <si>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</si>
  <si>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</si>
  <si>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</si>
  <si>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</si>
  <si>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</si>
  <si>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</si>
  <si>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</si>
  <si>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</si>
  <si>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</si>
  <si>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</si>
  <si>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</si>
  <si>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</si>
  <si>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</si>
  <si>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</si>
  <si>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</si>
  <si>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</si>
  <si>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</si>
  <si>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</si>
  <si>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</si>
  <si>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</si>
  <si>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</si>
  <si>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</si>
  <si>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</si>
  <si>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</si>
  <si>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</si>
  <si>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</si>
  <si>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</si>
  <si>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</si>
  <si>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</si>
  <si>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</si>
  <si>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</si>
  <si>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</si>
  <si>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</si>
  <si>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</si>
  <si>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</si>
  <si>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</si>
  <si>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</si>
  <si>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</si>
  <si>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</si>
  <si>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</si>
  <si>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</si>
  <si>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</si>
  <si>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</si>
  <si>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</si>
  <si>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</si>
  <si>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</si>
  <si>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</si>
  <si>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</si>
  <si>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</si>
  <si>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</si>
  <si>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</si>
  <si>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</si>
  <si>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</si>
  <si>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</si>
  <si>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</si>
  <si>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</si>
  <si>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</si>
  <si>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</si>
  <si>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</si>
  <si>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</si>
  <si>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</si>
  <si>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</si>
  <si>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</si>
  <si>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</si>
  <si>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</si>
  <si>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</si>
  <si>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</si>
  <si>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</si>
  <si>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</si>
  <si>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</si>
  <si>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</si>
  <si>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</si>
  <si>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</si>
  <si>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</si>
  <si>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</si>
  <si>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</si>
  <si>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</si>
  <si>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</si>
  <si>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</si>
  <si>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</si>
  <si>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(TSLA) 6/ $545 call</t>
  </si>
  <si>
    <t xml:space="preserve">(TSLA) 6/ $570 call </t>
  </si>
  <si>
    <t>ARKK 6/ $47.22-$52.22 put spread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</si>
  <si>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</si>
  <si>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</si>
  <si>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</si>
  <si>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</si>
  <si>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</si>
  <si>
    <t>(SHOP) 6/ $405 put</t>
  </si>
  <si>
    <t xml:space="preserve">(SHOP) 6/ $395 put </t>
  </si>
  <si>
    <t>SHOP 6/ $395-$405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</si>
</sst>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2"/>
  <sheetViews>
    <sheetView tabSelected="1" zoomScale="44" zoomScaleNormal="50" zoomScalePageLayoutView="64" workbookViewId="0">
      <selection activeCell="C13" sqref="C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44718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0.16877999999999999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4.2000000000000526E-3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2.5730000000000058E-2</v>
      </c>
      <c r="G10" s="61" t="s">
        <v>234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0.17298000000000005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226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233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0.97378000000000009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 t="s">
        <v>237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227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163.75</v>
      </c>
      <c r="I58" s="57">
        <f>(G58-H58)/(G58)*(-G58*100*P58)/100000</f>
        <v>-0.19625000000000001</v>
      </c>
      <c r="J58" s="57">
        <f>I58+I59</f>
        <v>1.7499999999999988E-2</v>
      </c>
      <c r="K58" s="66">
        <v>0.1</v>
      </c>
      <c r="L58" s="67">
        <v>1</v>
      </c>
      <c r="M58" s="66">
        <v>0.1</v>
      </c>
      <c r="N58" s="48">
        <f>I58</f>
        <v>-0.19625000000000001</v>
      </c>
      <c r="O58" s="68">
        <f>J58*10</f>
        <v>0.17499999999999988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228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140.25</v>
      </c>
      <c r="I59" s="57">
        <f>(G59-H59)/(G59)*(-G59*100*P59)/100000</f>
        <v>0.21375</v>
      </c>
      <c r="J59" s="48"/>
      <c r="K59" s="49"/>
      <c r="L59" s="50"/>
      <c r="M59" s="49"/>
      <c r="N59" s="51">
        <f>I59</f>
        <v>0.21375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44714</v>
      </c>
      <c r="B61" s="52"/>
      <c r="C61" s="44" t="s">
        <v>231</v>
      </c>
      <c r="D61" s="44" t="s">
        <v>44</v>
      </c>
      <c r="E61" s="44" t="s">
        <v>45</v>
      </c>
      <c r="F61" s="64">
        <v>172.5</v>
      </c>
      <c r="G61" s="65">
        <v>28.55</v>
      </c>
      <c r="H61" s="83">
        <v>26.5</v>
      </c>
      <c r="I61" s="57">
        <f>(G61-H61)/(G61)*(-G61*100*P61)/100000</f>
        <v>-2.4600000000000011E-2</v>
      </c>
      <c r="J61" s="57">
        <f>I61+I62</f>
        <v>-3.0000000000002941E-4</v>
      </c>
      <c r="K61" s="66">
        <v>0.1</v>
      </c>
      <c r="L61" s="67">
        <v>1</v>
      </c>
      <c r="M61" s="66">
        <v>0.1</v>
      </c>
      <c r="N61" s="48">
        <f>I61</f>
        <v>-2.4600000000000011E-2</v>
      </c>
      <c r="O61" s="68">
        <f>J61*10</f>
        <v>-3.0000000000002941E-3</v>
      </c>
      <c r="P61" s="45">
        <v>12</v>
      </c>
    </row>
    <row r="62" spans="1:16" s="27" customFormat="1" x14ac:dyDescent="0.35">
      <c r="A62" s="42">
        <v>44714</v>
      </c>
      <c r="B62" s="56"/>
      <c r="C62" s="44" t="s">
        <v>232</v>
      </c>
      <c r="D62" s="44" t="s">
        <v>44</v>
      </c>
      <c r="E62" s="45" t="s">
        <v>65</v>
      </c>
      <c r="F62" s="46">
        <v>172.5</v>
      </c>
      <c r="G62" s="47">
        <v>20</v>
      </c>
      <c r="H62" s="84">
        <v>17.975000000000001</v>
      </c>
      <c r="I62" s="57">
        <f>(G62-H62)/(G62)*(-G62*100*P62)/100000</f>
        <v>2.4299999999999981E-2</v>
      </c>
      <c r="J62" s="48"/>
      <c r="K62" s="49"/>
      <c r="L62" s="50"/>
      <c r="M62" s="49"/>
      <c r="N62" s="51">
        <f>I62</f>
        <v>2.4299999999999981E-2</v>
      </c>
      <c r="O62" s="48"/>
      <c r="P62" s="45">
        <v>-12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44718</v>
      </c>
      <c r="B64" s="52"/>
      <c r="C64" s="44" t="s">
        <v>235</v>
      </c>
      <c r="D64" s="44" t="s">
        <v>44</v>
      </c>
      <c r="E64" s="44" t="s">
        <v>65</v>
      </c>
      <c r="F64" s="64">
        <v>395</v>
      </c>
      <c r="G64" s="65">
        <v>51.5</v>
      </c>
      <c r="H64" s="83">
        <v>52.5</v>
      </c>
      <c r="I64" s="57">
        <f>(G64-H64)/(G64)*(-G64*100*P64)/100000</f>
        <v>1.2999999999999999E-2</v>
      </c>
      <c r="J64" s="57">
        <f>I64+I65</f>
        <v>-1.2999999999999906E-2</v>
      </c>
      <c r="K64" s="66">
        <v>0.1</v>
      </c>
      <c r="L64" s="67">
        <v>1</v>
      </c>
      <c r="M64" s="66">
        <v>0.1</v>
      </c>
      <c r="N64" s="48">
        <f>I64</f>
        <v>1.2999999999999999E-2</v>
      </c>
      <c r="O64" s="68">
        <f>J64*10</f>
        <v>-0.12999999999999906</v>
      </c>
      <c r="P64" s="45">
        <v>13</v>
      </c>
    </row>
    <row r="65" spans="1:16" s="27" customFormat="1" x14ac:dyDescent="0.35">
      <c r="A65" s="42">
        <v>44718</v>
      </c>
      <c r="B65" s="56"/>
      <c r="C65" s="44" t="s">
        <v>236</v>
      </c>
      <c r="D65" s="44" t="s">
        <v>44</v>
      </c>
      <c r="E65" s="45" t="s">
        <v>45</v>
      </c>
      <c r="F65" s="46">
        <v>395</v>
      </c>
      <c r="G65" s="47">
        <v>43.1</v>
      </c>
      <c r="H65" s="84">
        <v>45.099999999999994</v>
      </c>
      <c r="I65" s="57">
        <f>(G65-H65)/(G65)*(-G65*100*P65)/100000</f>
        <v>-2.5999999999999905E-2</v>
      </c>
      <c r="J65" s="48"/>
      <c r="K65" s="49"/>
      <c r="L65" s="50"/>
      <c r="M65" s="49"/>
      <c r="N65" s="51">
        <f>I65</f>
        <v>-2.5999999999999905E-2</v>
      </c>
      <c r="O65" s="48"/>
      <c r="P65" s="45">
        <v>-13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9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9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8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8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8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230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229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2022-06-07T00:21:30Z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