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8816A4B5-20A0-BD41-922A-5DEDC202E8B2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61" i="1" l="1"/>
  <c r="O260" i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<sst xmlns="http://schemas.openxmlformats.org/spreadsheetml/2006/main" count="612" uniqueCount="243">
  <si>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</si>
  <si>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</si>
  <si>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</si>
  <si>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</si>
  <si>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</si>
  <si>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</si>
  <si>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</si>
  <si>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</si>
  <si>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</si>
  <si>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</si>
  <si>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</si>
  <si>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</si>
  <si>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</si>
  <si>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</si>
  <si>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</si>
  <si>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</si>
  <si>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</si>
  <si>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</si>
  <si>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</si>
  <si>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</si>
  <si>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</si>
  <si>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</si>
  <si>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</si>
  <si>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</si>
  <si>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</si>
  <si>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</si>
  <si>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</si>
  <si>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</si>
  <si>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</si>
  <si>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</si>
  <si>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</si>
  <si>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</si>
  <si>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</si>
  <si>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</si>
  <si>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</si>
  <si>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</si>
  <si>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</si>
  <si>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</si>
  <si>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</si>
  <si>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</si>
  <si>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</si>
  <si>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</si>
  <si>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</si>
  <si>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</si>
  <si>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</si>
  <si>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</si>
  <si>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</si>
  <si>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</si>
  <si>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</si>
  <si>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</si>
  <si>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</si>
  <si>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</si>
  <si>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</si>
  <si>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</si>
  <si>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</si>
  <si>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</si>
  <si>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</si>
  <si>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</si>
  <si>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</si>
  <si>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</si>
  <si>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</si>
  <si>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</si>
  <si>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</si>
  <si>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</si>
  <si>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</si>
  <si>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</si>
  <si>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</si>
  <si>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</si>
  <si>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</si>
  <si>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</si>
  <si>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</si>
  <si>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</si>
  <si>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</si>
  <si>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</si>
  <si>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</si>
  <si>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</si>
  <si>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</si>
  <si>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</si>
  <si>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</si>
  <si>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</si>
  <si>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</si>
  <si>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</si>
  <si>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</si>
  <si>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</si>
  <si>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</si>
  <si>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</si>
  <si>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</si>
  <si>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</si>
  <si>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</si>
  <si>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</si>
  <si>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</si>
  <si>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</si>
  <si>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</si>
  <si>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</si>
  <si>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</si>
  <si>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</si>
  <si>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</si>
  <si>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</si>
  <si>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</si>
  <si>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</si>
  <si>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</si>
  <si>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</si>
  <si>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</si>
  <si>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</si>
  <si>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</si>
  <si>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</si>
  <si>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</si>
  <si>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</si>
  <si>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</si>
  <si>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</si>
  <si>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</si>
  <si>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</si>
  <si>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</si>
  <si>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</si>
  <si>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</si>
  <si>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</si>
  <si>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</si>
  <si>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</si>
  <si>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</si>
  <si>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</si>
  <si>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</si>
  <si>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</si>
  <si>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</si>
  <si>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</si>
  <si>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</si>
  <si>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</si>
  <si>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</si>
  <si>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</si>
  <si>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</si>
  <si>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</si>
  <si>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</si>
  <si>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</si>
  <si>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</si>
  <si>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</si>
  <si>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</si>
  <si>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</si>
  <si>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</si>
  <si>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</si>
  <si>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</si>
  <si>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</si>
  <si>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</si>
  <si>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</si>
  <si>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</si>
  <si>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</si>
  <si>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</si>
  <si>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</si>
  <si>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</si>
  <si>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</si>
  <si>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</si>
  <si>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</si>
  <si>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</si>
  <si>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</si>
  <si>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</si>
  <si>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</si>
  <si>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</si>
  <si>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</si>
  <si>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</si>
  <si>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</si>
  <si>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</si>
  <si>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</si>
  <si>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</si>
  <si>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</si>
  <si>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</si>
  <si>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</si>
  <si>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</si>
  <si>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</si>
  <si>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</si>
  <si>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</si>
  <si>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</si>
  <si>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</si>
  <si>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</si>
  <si>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</si>
  <si>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</si>
  <si>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</si>
  <si>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</si>
  <si>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</si>
  <si>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</si>
  <si>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</si>
  <si>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</si>
  <si>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</si>
  <si>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</si>
  <si>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</si>
  <si>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</si>
  <si>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</si>
  <si>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</si>
  <si>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</si>
  <si>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</si>
  <si>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</si>
  <si>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</si>
  <si>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</si>
  <si>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</si>
  <si>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</si>
  <si>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</si>
  <si>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</si>
  <si>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</si>
  <si>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</si>
  <si>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</si>
  <si>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</si>
  <si>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</si>
  <si>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</si>
  <si>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</si>
  <si>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</si>
  <si>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</si>
  <si>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</si>
  <si>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</si>
  <si>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</si>
  <si>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</si>
  <si>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</si>
  <si>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</si>
  <si>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</si>
  <si>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</si>
  <si>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</si>
  <si>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</si>
  <si>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</si>
  <si>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</si>
  <si>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</si>
  <si>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</si>
  <si>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</si>
  <si>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</si>
  <si>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</si>
  <si>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</si>
  <si>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</si>
  <si>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</si>
  <si>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</si>
  <si>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</si>
  <si>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</si>
  <si>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</si>
  <si>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</si>
  <si>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</si>
  <si>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</si>
  <si>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</si>
  <si>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</si>
  <si>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</si>
  <si>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</si>
  <si>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</si>
  <si>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</si>
  <si>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</si>
  <si>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</si>
  <si>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</si>
  <si>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NFLX 10/ $255-$250 put spread</t>
  </si>
  <si>
    <t>AMZN 10/ $105-$108 call spread</t>
  </si>
  <si>
    <t>(AMZN) 10/ $105 call</t>
  </si>
  <si>
    <t xml:space="preserve">(AMZN) 10/ $108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</si>
</sst>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C9" sqref="C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44831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0.12093999999999999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-2.15000000000002E-3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-1.8010000000000026E-2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0.11878999999999998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240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0.91958999999999991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44830</v>
      </c>
      <c r="B57" s="46"/>
      <c r="C57" s="38" t="s">
        <v>241</v>
      </c>
      <c r="D57" s="38" t="s">
        <v>44</v>
      </c>
      <c r="E57" s="38" t="s">
        <v>45</v>
      </c>
      <c r="F57" s="55">
        <v>108</v>
      </c>
      <c r="G57" s="56">
        <v>13.5</v>
      </c>
      <c r="H57" s="74">
        <v>12</v>
      </c>
      <c r="I57" s="49">
        <f>(G57-H57)/(G57)*(-G57*100*P57)/100000</f>
        <v>-6.4500000000000002E-2</v>
      </c>
      <c r="J57" s="49">
        <f>I57+I58</f>
        <v>-2.15000000000002E-3</v>
      </c>
      <c r="K57" s="57">
        <v>0.1</v>
      </c>
      <c r="L57" s="58">
        <v>1</v>
      </c>
      <c r="M57" s="57">
        <v>0.1</v>
      </c>
      <c r="N57" s="42">
        <f>I57</f>
        <v>-6.4500000000000002E-2</v>
      </c>
      <c r="O57" s="59">
        <f>J57*10</f>
        <v>-2.15000000000002E-2</v>
      </c>
      <c r="P57" s="39">
        <v>43</v>
      </c>
    </row>
    <row r="58" spans="1:16" s="27" customFormat="1" x14ac:dyDescent="0.35">
      <c r="A58" s="36">
        <v>44830</v>
      </c>
      <c r="B58" s="37"/>
      <c r="C58" s="38" t="s">
        <v>242</v>
      </c>
      <c r="D58" s="38" t="s">
        <v>44</v>
      </c>
      <c r="E58" s="39" t="s">
        <v>65</v>
      </c>
      <c r="F58" s="40">
        <v>108</v>
      </c>
      <c r="G58" s="41">
        <v>11.2</v>
      </c>
      <c r="H58" s="75">
        <v>9.75</v>
      </c>
      <c r="I58" s="49">
        <f>(G58-H58)/(G58)*(-G58*100*P58)/100000</f>
        <v>6.2349999999999982E-2</v>
      </c>
      <c r="J58" s="42"/>
      <c r="K58" s="43"/>
      <c r="L58" s="44"/>
      <c r="M58" s="43"/>
      <c r="N58" s="45">
        <f>I58</f>
        <v>6.2349999999999982E-2</v>
      </c>
      <c r="O58" s="42"/>
      <c r="P58" s="39">
        <v>-43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34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34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9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9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9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  <row r="261" spans="1:16" x14ac:dyDescent="0.35">
      <c r="A261" s="32">
        <v>44803</v>
      </c>
      <c r="B261" s="33">
        <v>44805</v>
      </c>
      <c r="C261" s="38" t="s">
        <v>239</v>
      </c>
      <c r="D261" s="38" t="s">
        <v>44</v>
      </c>
      <c r="E261" s="38" t="s">
        <v>65</v>
      </c>
      <c r="F261" s="55">
        <v>250</v>
      </c>
      <c r="G261" s="56">
        <v>3.9</v>
      </c>
      <c r="H261" s="61">
        <v>2.7</v>
      </c>
      <c r="I261" s="45"/>
      <c r="J261" s="45"/>
      <c r="K261" s="57">
        <v>0.1</v>
      </c>
      <c r="L261" s="58">
        <v>1</v>
      </c>
      <c r="M261" s="57">
        <v>0.1</v>
      </c>
      <c r="N261" s="45">
        <v>-3.0700000000000002E-2</v>
      </c>
      <c r="O261" s="62">
        <f t="shared" ref="O261" si="120">N261*10</f>
        <v>-0.307</v>
      </c>
      <c r="P261" s="38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2022-09-27T21:14:36Z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