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6C7E345-BF03-CA4C-9C8B-8DA22A682A84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1" i="1" l="1"/>
  <c r="N61" i="1" s="1"/>
  <c r="I60" i="1"/>
  <c r="N60" i="1" s="1"/>
  <c r="O261" i="1"/>
  <c r="O260" i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60" i="1" l="1"/>
  <c r="O60" i="1" s="1"/>
  <c r="J57" i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<sst xmlns="http://schemas.openxmlformats.org/spreadsheetml/2006/main" count="619" uniqueCount="246">
  <si>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</si>
  <si>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</si>
  <si>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</si>
  <si>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</si>
  <si>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</si>
  <si>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</si>
  <si>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</si>
  <si>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</si>
  <si>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</si>
  <si>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</si>
  <si>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</si>
  <si>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</si>
  <si>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</si>
  <si>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</si>
  <si>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</si>
  <si>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</si>
  <si>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</si>
  <si>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</si>
  <si>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</si>
  <si>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</si>
  <si>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</si>
  <si>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</si>
  <si>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</si>
  <si>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</si>
  <si>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</si>
  <si>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</si>
  <si>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</si>
  <si>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</si>
  <si>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</si>
  <si>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</si>
  <si>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</si>
  <si>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</si>
  <si>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</si>
  <si>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</si>
  <si>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</si>
  <si>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</si>
  <si>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</si>
  <si>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</si>
  <si>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</si>
  <si>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</si>
  <si>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</si>
  <si>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</si>
  <si>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</si>
  <si>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</si>
  <si>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</si>
  <si>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</si>
  <si>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</si>
  <si>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</si>
  <si>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</si>
  <si>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</si>
  <si>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</si>
  <si>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</si>
  <si>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</si>
  <si>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</si>
  <si>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</si>
  <si>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</si>
  <si>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</si>
  <si>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</si>
  <si>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</si>
  <si>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</si>
  <si>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</si>
  <si>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</si>
  <si>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</si>
  <si>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</si>
  <si>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</si>
  <si>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</si>
  <si>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</si>
  <si>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</si>
  <si>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</si>
  <si>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</si>
  <si>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</si>
  <si>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</si>
  <si>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</si>
  <si>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</si>
  <si>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</si>
  <si>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</si>
  <si>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</si>
  <si>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</si>
  <si>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</si>
  <si>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</si>
  <si>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</si>
  <si>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</si>
  <si>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</si>
  <si>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</si>
  <si>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</si>
  <si>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</si>
  <si>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</si>
  <si>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</si>
  <si>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</si>
  <si>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</si>
  <si>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</si>
  <si>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</si>
  <si>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</si>
  <si>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</si>
  <si>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</si>
  <si>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</si>
  <si>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</si>
  <si>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</si>
  <si>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</si>
  <si>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</si>
  <si>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</si>
  <si>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</si>
  <si>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</si>
  <si>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</si>
  <si>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</si>
  <si>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</si>
  <si>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</si>
  <si>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</si>
  <si>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</si>
  <si>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</si>
  <si>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</si>
  <si>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</si>
  <si>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</si>
  <si>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</si>
  <si>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</si>
  <si>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</si>
  <si>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</si>
  <si>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</si>
  <si>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</si>
  <si>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</si>
  <si>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</si>
  <si>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</si>
  <si>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</si>
  <si>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</si>
  <si>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</si>
  <si>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</si>
  <si>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</si>
  <si>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</si>
  <si>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</si>
  <si>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</si>
  <si>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</si>
  <si>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</si>
  <si>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</si>
  <si>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</si>
  <si>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</si>
  <si>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</si>
  <si>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</si>
  <si>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</si>
  <si>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</si>
  <si>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</si>
  <si>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</si>
  <si>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</si>
  <si>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</si>
  <si>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</si>
  <si>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</si>
  <si>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</si>
  <si>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</si>
  <si>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</si>
  <si>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</si>
  <si>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</si>
  <si>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</si>
  <si>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</si>
  <si>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</si>
  <si>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</si>
  <si>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</si>
  <si>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</si>
  <si>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</si>
  <si>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</si>
  <si>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</si>
  <si>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</si>
  <si>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</si>
  <si>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</si>
  <si>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</si>
  <si>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</si>
  <si>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</si>
  <si>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</si>
  <si>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</si>
  <si>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</si>
  <si>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</si>
  <si>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</si>
  <si>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</si>
  <si>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</si>
  <si>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</si>
  <si>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</si>
  <si>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</si>
  <si>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</si>
  <si>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</si>
  <si>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</si>
  <si>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</si>
  <si>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</si>
  <si>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</si>
  <si>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</si>
  <si>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</si>
  <si>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</si>
  <si>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</si>
  <si>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</si>
  <si>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</si>
  <si>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</si>
  <si>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</si>
  <si>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</si>
  <si>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</si>
  <si>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</si>
  <si>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</si>
  <si>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</si>
  <si>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</si>
  <si>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</si>
  <si>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</si>
  <si>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</si>
  <si>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</si>
  <si>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</si>
  <si>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</si>
  <si>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</si>
  <si>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</si>
  <si>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</si>
  <si>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</si>
  <si>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</si>
  <si>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</si>
  <si>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</si>
  <si>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</si>
  <si>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</si>
  <si>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</si>
  <si>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</si>
  <si>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</si>
  <si>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</si>
  <si>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</si>
  <si>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</si>
  <si>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</si>
  <si>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</si>
  <si>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</si>
  <si>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</si>
  <si>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</si>
  <si>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</si>
  <si>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</si>
  <si>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</si>
  <si>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</si>
  <si>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</si>
  <si>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</si>
  <si>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</si>
  <si>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</si>
  <si>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</si>
  <si>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</si>
  <si>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</si>
  <si>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</si>
  <si>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</si>
  <si>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</si>
  <si>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</si>
  <si>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</si>
  <si>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</si>
  <si>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</si>
  <si>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NFLX 10/ $255-$250 put spread</t>
  </si>
  <si>
    <t>AMZN 10/ $105-$108 call spread</t>
  </si>
  <si>
    <t>(AMZN) 10/ $105 call</t>
  </si>
  <si>
    <t xml:space="preserve">(AMZN) 10/ $108 call </t>
  </si>
  <si>
    <t>(PINS) 10/ $17.50 call</t>
  </si>
  <si>
    <t xml:space="preserve">(PINS) 10/ $20.50 call </t>
  </si>
  <si>
    <t>PINS 10/ $17.50-$20.50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</si>
</sst>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C8" sqref="C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44834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0.12093999999999999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-3.3999999999999716E-3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-1.9259999999999985E-2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0.11754000000000002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240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 t="s">
        <v>245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0.91833999999999993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0.2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44830</v>
      </c>
      <c r="B57" s="46"/>
      <c r="C57" s="38" t="s">
        <v>241</v>
      </c>
      <c r="D57" s="38" t="s">
        <v>44</v>
      </c>
      <c r="E57" s="38" t="s">
        <v>45</v>
      </c>
      <c r="F57" s="55">
        <v>108</v>
      </c>
      <c r="G57" s="56">
        <v>13.5</v>
      </c>
      <c r="H57" s="74">
        <v>10.375</v>
      </c>
      <c r="I57" s="49">
        <f>(G57-H57)/(G57)*(-G57*100*P57)/100000</f>
        <v>-0.13437499999999999</v>
      </c>
      <c r="J57" s="49">
        <f>I57+I58</f>
        <v>-1.0749999999999982E-2</v>
      </c>
      <c r="K57" s="57">
        <v>0.1</v>
      </c>
      <c r="L57" s="58">
        <v>1</v>
      </c>
      <c r="M57" s="57">
        <v>0.1</v>
      </c>
      <c r="N57" s="42">
        <f>I57</f>
        <v>-0.13437499999999999</v>
      </c>
      <c r="O57" s="59">
        <f>J57*10</f>
        <v>-0.10749999999999982</v>
      </c>
      <c r="P57" s="39">
        <v>43</v>
      </c>
    </row>
    <row r="58" spans="1:16" s="27" customFormat="1" x14ac:dyDescent="0.35">
      <c r="A58" s="36">
        <v>44830</v>
      </c>
      <c r="B58" s="37"/>
      <c r="C58" s="38" t="s">
        <v>242</v>
      </c>
      <c r="D58" s="38" t="s">
        <v>44</v>
      </c>
      <c r="E58" s="39" t="s">
        <v>65</v>
      </c>
      <c r="F58" s="40">
        <v>108</v>
      </c>
      <c r="G58" s="41">
        <v>11.2</v>
      </c>
      <c r="H58" s="75">
        <v>8.3249999999999993</v>
      </c>
      <c r="I58" s="49">
        <f>(G58-H58)/(G58)*(-G58*100*P58)/100000</f>
        <v>0.12362500000000001</v>
      </c>
      <c r="J58" s="42"/>
      <c r="K58" s="43"/>
      <c r="L58" s="44"/>
      <c r="M58" s="43"/>
      <c r="N58" s="45">
        <f>I58</f>
        <v>0.12362500000000001</v>
      </c>
      <c r="O58" s="42"/>
      <c r="P58" s="39">
        <v>-43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80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54">
        <v>44832</v>
      </c>
      <c r="B60" s="46"/>
      <c r="C60" s="38" t="s">
        <v>243</v>
      </c>
      <c r="D60" s="38" t="s">
        <v>44</v>
      </c>
      <c r="E60" s="38" t="s">
        <v>45</v>
      </c>
      <c r="F60" s="55">
        <v>20.5</v>
      </c>
      <c r="G60" s="56">
        <v>6</v>
      </c>
      <c r="H60" s="74">
        <v>6</v>
      </c>
      <c r="I60" s="49">
        <f>(G60-H60)/(G60)*(-G60*100*P60)/100000</f>
        <v>0</v>
      </c>
      <c r="J60" s="49">
        <f>I60+I61</f>
        <v>7.3500000000000102E-3</v>
      </c>
      <c r="K60" s="57">
        <v>0.1</v>
      </c>
      <c r="L60" s="58">
        <v>1</v>
      </c>
      <c r="M60" s="57">
        <v>0.1</v>
      </c>
      <c r="N60" s="42">
        <f>I60</f>
        <v>0</v>
      </c>
      <c r="O60" s="59">
        <f>J60*10</f>
        <v>7.3500000000000107E-2</v>
      </c>
      <c r="P60" s="39">
        <v>42</v>
      </c>
    </row>
    <row r="61" spans="1:16" s="27" customFormat="1" x14ac:dyDescent="0.35">
      <c r="A61" s="36">
        <v>44832</v>
      </c>
      <c r="B61" s="37"/>
      <c r="C61" s="38" t="s">
        <v>244</v>
      </c>
      <c r="D61" s="38" t="s">
        <v>44</v>
      </c>
      <c r="E61" s="39" t="s">
        <v>65</v>
      </c>
      <c r="F61" s="40">
        <v>20.5</v>
      </c>
      <c r="G61" s="41">
        <v>3.6</v>
      </c>
      <c r="H61" s="75">
        <v>3.4249999999999998</v>
      </c>
      <c r="I61" s="49">
        <f>(G61-H61)/(G61)*(-G61*100*P61)/100000</f>
        <v>7.3500000000000102E-3</v>
      </c>
      <c r="J61" s="42"/>
      <c r="K61" s="43"/>
      <c r="L61" s="44"/>
      <c r="M61" s="43"/>
      <c r="N61" s="45">
        <f>I61</f>
        <v>7.3500000000000102E-3</v>
      </c>
      <c r="O61" s="42"/>
      <c r="P61" s="39">
        <v>-42</v>
      </c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34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34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9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9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9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  <row r="261" spans="1:16" x14ac:dyDescent="0.35">
      <c r="A261" s="32">
        <v>44803</v>
      </c>
      <c r="B261" s="33">
        <v>44805</v>
      </c>
      <c r="C261" s="38" t="s">
        <v>239</v>
      </c>
      <c r="D261" s="38" t="s">
        <v>44</v>
      </c>
      <c r="E261" s="38" t="s">
        <v>65</v>
      </c>
      <c r="F261" s="55">
        <v>250</v>
      </c>
      <c r="G261" s="56">
        <v>3.9</v>
      </c>
      <c r="H261" s="61">
        <v>2.7</v>
      </c>
      <c r="I261" s="45"/>
      <c r="J261" s="45"/>
      <c r="K261" s="57">
        <v>0.1</v>
      </c>
      <c r="L261" s="58">
        <v>1</v>
      </c>
      <c r="M261" s="57">
        <v>0.1</v>
      </c>
      <c r="N261" s="45">
        <v>-3.0700000000000002E-2</v>
      </c>
      <c r="O261" s="62">
        <f t="shared" ref="O261" si="120">N261*10</f>
        <v>-0.307</v>
      </c>
      <c r="P261" s="38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2022-09-30T20:41:12Z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