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FB714DB6-B958-324E-BF8F-09DF93306931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6" i="1" l="1"/>
  <c r="N66" i="1" s="1"/>
  <c r="I65" i="1"/>
  <c r="N65" i="1" s="1"/>
  <c r="J65" i="1" l="1"/>
  <c r="O65" i="1" s="1"/>
  <c r="I63" i="1"/>
  <c r="N63" i="1" s="1"/>
  <c r="I62" i="1"/>
  <c r="N62" i="1" s="1"/>
  <c r="J62" i="1" l="1"/>
  <c r="O62" i="1" s="1"/>
  <c r="O260" i="1"/>
  <c r="O259" i="1" l="1"/>
  <c r="O258" i="1" l="1"/>
  <c r="I60" i="1" l="1"/>
  <c r="N60" i="1" s="1"/>
  <c r="I59" i="1"/>
  <c r="N59" i="1" s="1"/>
  <c r="J59" i="1" l="1"/>
  <c r="O59" i="1" s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<sst xmlns="http://schemas.openxmlformats.org/spreadsheetml/2006/main" count="635" uniqueCount="252">
  <si>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</si>
  <si>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</si>
  <si>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</si>
  <si>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</si>
  <si>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</si>
  <si>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</si>
  <si>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</si>
  <si>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</si>
  <si>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</si>
  <si>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</si>
  <si>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</si>
  <si>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</si>
  <si>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</si>
  <si>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</si>
  <si>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</si>
  <si>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</si>
  <si>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</si>
  <si>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</si>
  <si>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</si>
  <si>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</si>
  <si>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</si>
  <si>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</si>
  <si>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</si>
  <si>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</si>
  <si>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</si>
  <si>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</si>
  <si>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</si>
  <si>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</si>
  <si>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</si>
  <si>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</si>
  <si>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</si>
  <si>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</si>
  <si>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</si>
  <si>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</si>
  <si>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</si>
  <si>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</si>
  <si>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</si>
  <si>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</si>
  <si>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</si>
  <si>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</si>
  <si>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</si>
  <si>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</si>
  <si>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</si>
  <si>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</si>
  <si>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</si>
  <si>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</si>
  <si>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</si>
  <si>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</si>
  <si>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</si>
  <si>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</si>
  <si>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</si>
  <si>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</si>
  <si>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</si>
  <si>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</si>
  <si>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</si>
  <si>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</si>
  <si>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</si>
  <si>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</si>
  <si>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</si>
  <si>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</si>
  <si>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</si>
  <si>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</si>
  <si>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</si>
  <si>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</si>
  <si>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</si>
  <si>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</si>
  <si>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</si>
  <si>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</si>
  <si>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</si>
  <si>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</si>
  <si>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</si>
  <si>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</si>
  <si>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</si>
  <si>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</si>
  <si>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</si>
  <si>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</si>
  <si>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</si>
  <si>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</si>
  <si>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</si>
  <si>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</si>
  <si>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</si>
  <si>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</si>
  <si>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</si>
  <si>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</si>
  <si>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</si>
  <si>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</si>
  <si>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</si>
  <si>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</si>
  <si>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</si>
  <si>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</si>
  <si>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</si>
  <si>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</si>
  <si>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</si>
  <si>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</si>
  <si>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</si>
  <si>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</si>
  <si>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</si>
  <si>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</si>
  <si>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</si>
  <si>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</si>
  <si>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</si>
  <si>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</si>
  <si>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</si>
  <si>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</si>
  <si>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</si>
  <si>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</si>
  <si>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</si>
  <si>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</si>
  <si>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</si>
  <si>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</si>
  <si>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</si>
  <si>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</si>
  <si>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</si>
  <si>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</si>
  <si>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</si>
  <si>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</si>
  <si>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</si>
  <si>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</si>
  <si>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</si>
  <si>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</si>
  <si>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</si>
  <si>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</si>
  <si>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</si>
  <si>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</si>
  <si>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</si>
  <si>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</si>
  <si>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</si>
  <si>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</si>
  <si>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</si>
  <si>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</si>
  <si>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</si>
  <si>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</si>
  <si>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</si>
  <si>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</si>
  <si>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</si>
  <si>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</si>
  <si>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</si>
  <si>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</si>
  <si>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</si>
  <si>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</si>
  <si>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</si>
  <si>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</si>
  <si>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</si>
  <si>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</si>
  <si>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</si>
  <si>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</si>
  <si>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</si>
  <si>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</si>
  <si>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</si>
  <si>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</si>
  <si>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</si>
  <si>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</si>
  <si>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</si>
  <si>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</si>
  <si>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</si>
  <si>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</si>
  <si>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</si>
  <si>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</si>
  <si>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</si>
  <si>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</si>
  <si>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</si>
  <si>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</si>
  <si>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</si>
  <si>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</si>
  <si>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</si>
  <si>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</si>
  <si>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</si>
  <si>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</si>
  <si>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</si>
  <si>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</si>
  <si>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</si>
  <si>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</si>
  <si>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</si>
  <si>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</si>
  <si>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</si>
  <si>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</si>
  <si>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</si>
  <si>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</si>
  <si>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</si>
  <si>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</si>
  <si>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</si>
  <si>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</si>
  <si>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</si>
  <si>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</si>
  <si>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</si>
  <si>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</si>
  <si>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</si>
  <si>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</si>
  <si>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</si>
  <si>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</si>
  <si>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</si>
  <si>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</si>
  <si>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</si>
  <si>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</si>
  <si>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</si>
  <si>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</si>
  <si>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</si>
  <si>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</si>
  <si>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</si>
  <si>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</si>
  <si>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</si>
  <si>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</si>
  <si>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</si>
  <si>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</si>
  <si>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</si>
  <si>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</si>
  <si>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</si>
  <si>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</si>
  <si>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</si>
  <si>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</si>
  <si>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</si>
  <si>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</si>
  <si>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</si>
  <si>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</si>
  <si>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</si>
  <si>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</si>
  <si>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</si>
  <si>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</si>
  <si>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</si>
  <si>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</si>
  <si>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</si>
  <si>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</si>
  <si>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</si>
  <si>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</si>
  <si>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</si>
  <si>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</si>
  <si>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</si>
  <si>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</si>
  <si>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</si>
  <si>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</si>
  <si>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</si>
  <si>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</si>
  <si>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</si>
  <si>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</si>
  <si>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</si>
  <si>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</si>
  <si>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</si>
  <si>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</si>
  <si>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</si>
  <si>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</si>
  <si>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</si>
  <si>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</si>
  <si>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</si>
  <si>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(PINS) 11/ $15 call</t>
  </si>
  <si>
    <t xml:space="preserve">(PINS) 11/ $17.50 call </t>
  </si>
  <si>
    <t>PINS 11/ $15-$17.50 call spread</t>
  </si>
  <si>
    <t>(ABNB) 11/ $95 call</t>
  </si>
  <si>
    <t xml:space="preserve">(ABNB) 11/ $100 call </t>
  </si>
  <si>
    <t>ABNB 11/ $95-$100 call spread</t>
  </si>
  <si>
    <t>(META) 11/ $145 put</t>
  </si>
  <si>
    <t xml:space="preserve">(META) 11/ $140 put 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</si>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</sst>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  <xf numFmtId="0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44" zoomScaleNormal="50" zoomScalePageLayoutView="64" workbookViewId="0">
      <selection activeCell="G74" sqref="G7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44847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0.17813999999999999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1.4249999999999848E-2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7.1489999999999845E-2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0.19238999999999984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 t="s">
        <v>245</v>
      </c>
      <c r="B15" s="47">
        <v>0.1</v>
      </c>
      <c r="F15" s="22"/>
      <c r="G15" s="3"/>
      <c r="H15" s="3"/>
      <c r="N15" s="22"/>
      <c r="O15" s="22"/>
    </row>
    <row r="16" spans="1:15" x14ac:dyDescent="0.35">
      <c r="A16" s="71" t="s">
        <v>248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0.9931899999999998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251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44847</v>
      </c>
      <c r="B59" s="46"/>
      <c r="C59" s="38" t="s">
        <v>243</v>
      </c>
      <c r="D59" s="38" t="s">
        <v>44</v>
      </c>
      <c r="E59" s="38" t="s">
        <v>45</v>
      </c>
      <c r="F59" s="55">
        <v>17.5</v>
      </c>
      <c r="G59" s="56">
        <v>7.35</v>
      </c>
      <c r="H59" s="74">
        <v>7.75</v>
      </c>
      <c r="I59" s="49">
        <f>(G59-H59)/(G59)*(-G59*100*P59)/100000</f>
        <v>2.0000000000000021E-2</v>
      </c>
      <c r="J59" s="49">
        <f>I59+I60</f>
        <v>6.2500000000000038E-3</v>
      </c>
      <c r="K59" s="57">
        <v>0.1</v>
      </c>
      <c r="L59" s="58">
        <v>1</v>
      </c>
      <c r="M59" s="57">
        <v>0.1</v>
      </c>
      <c r="N59" s="42">
        <f>I59</f>
        <v>2.0000000000000021E-2</v>
      </c>
      <c r="O59" s="59">
        <f>J59*10</f>
        <v>6.2500000000000042E-2</v>
      </c>
      <c r="P59" s="39">
        <v>50</v>
      </c>
    </row>
    <row r="60" spans="1:16" s="27" customFormat="1" x14ac:dyDescent="0.35">
      <c r="A60" s="36">
        <v>44847</v>
      </c>
      <c r="B60" s="37"/>
      <c r="C60" s="38" t="s">
        <v>244</v>
      </c>
      <c r="D60" s="38" t="s">
        <v>44</v>
      </c>
      <c r="E60" s="39" t="s">
        <v>65</v>
      </c>
      <c r="F60" s="40">
        <v>17.5</v>
      </c>
      <c r="G60" s="41">
        <v>5.35</v>
      </c>
      <c r="H60" s="75">
        <v>5.625</v>
      </c>
      <c r="I60" s="49">
        <f>(G60-H60)/(G60)*(-G60*100*P60)/100000</f>
        <v>-1.3750000000000017E-2</v>
      </c>
      <c r="J60" s="42"/>
      <c r="K60" s="43"/>
      <c r="L60" s="44"/>
      <c r="M60" s="43"/>
      <c r="N60" s="45">
        <f>I60</f>
        <v>-1.3750000000000017E-2</v>
      </c>
      <c r="O60" s="42"/>
      <c r="P60" s="39">
        <v>-50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80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246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21.35</v>
      </c>
      <c r="I62" s="49">
        <f>(G62-H62)/(G62)*(-G62*100*P62)/100000</f>
        <v>7.9750000000000001E-2</v>
      </c>
      <c r="J62" s="49">
        <f>I62+I63</f>
        <v>7.2499999999999926E-3</v>
      </c>
      <c r="K62" s="57">
        <v>0.1</v>
      </c>
      <c r="L62" s="58">
        <v>1</v>
      </c>
      <c r="M62" s="57">
        <v>0.1</v>
      </c>
      <c r="N62" s="42">
        <f>I62</f>
        <v>7.9750000000000001E-2</v>
      </c>
      <c r="O62" s="59">
        <f>J62*10</f>
        <v>7.2499999999999926E-2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247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17.7</v>
      </c>
      <c r="I63" s="49">
        <f>(G63-H63)/(G63)*(-G63*100*P63)/100000</f>
        <v>-7.2500000000000009E-2</v>
      </c>
      <c r="J63" s="42"/>
      <c r="K63" s="43"/>
      <c r="L63" s="44"/>
      <c r="M63" s="43"/>
      <c r="N63" s="45">
        <f>I63</f>
        <v>-7.2500000000000009E-2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44847</v>
      </c>
      <c r="B65" s="46"/>
      <c r="C65" s="38" t="s">
        <v>249</v>
      </c>
      <c r="D65" s="38" t="s">
        <v>44</v>
      </c>
      <c r="E65" s="38" t="s">
        <v>65</v>
      </c>
      <c r="F65" s="55">
        <v>140</v>
      </c>
      <c r="G65" s="56">
        <v>20</v>
      </c>
      <c r="H65" s="74">
        <v>19.774999999999999</v>
      </c>
      <c r="I65" s="49">
        <f>(G65-H65)/(G65)*(-G65*100*P65)/100000</f>
        <v>-6.7500000000000424E-3</v>
      </c>
      <c r="J65" s="49">
        <f>I65+I66</f>
        <v>7.4999999999985148E-4</v>
      </c>
      <c r="K65" s="57">
        <v>0.1</v>
      </c>
      <c r="L65" s="58">
        <v>1</v>
      </c>
      <c r="M65" s="57">
        <v>0.1</v>
      </c>
      <c r="N65" s="42">
        <f>I65</f>
        <v>-6.7500000000000424E-3</v>
      </c>
      <c r="O65" s="59">
        <f>J65*10</f>
        <v>7.4999999999985148E-3</v>
      </c>
      <c r="P65" s="39">
        <v>30</v>
      </c>
    </row>
    <row r="66" spans="1:16" s="27" customFormat="1" x14ac:dyDescent="0.35">
      <c r="A66" s="36">
        <v>44847</v>
      </c>
      <c r="B66" s="37"/>
      <c r="C66" s="38" t="s">
        <v>250</v>
      </c>
      <c r="D66" s="38" t="s">
        <v>44</v>
      </c>
      <c r="E66" s="39" t="s">
        <v>45</v>
      </c>
      <c r="F66" s="40">
        <v>140</v>
      </c>
      <c r="G66" s="41">
        <v>16.7</v>
      </c>
      <c r="H66" s="75">
        <v>16.450000000000003</v>
      </c>
      <c r="I66" s="49">
        <f>(G66-H66)/(G66)*(-G66*100*P66)/100000</f>
        <v>7.4999999999998939E-3</v>
      </c>
      <c r="J66" s="42"/>
      <c r="K66" s="43"/>
      <c r="L66" s="44"/>
      <c r="M66" s="43"/>
      <c r="N66" s="45">
        <f>I66</f>
        <v>7.4999999999998939E-3</v>
      </c>
      <c r="O66" s="42"/>
      <c r="P66" s="39">
        <v>-30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81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81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H71" s="82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  <row r="260" spans="1:16" x14ac:dyDescent="0.35">
      <c r="A260" s="32">
        <v>44832</v>
      </c>
      <c r="B260" s="33">
        <v>44845</v>
      </c>
      <c r="C260" s="38" t="s">
        <v>242</v>
      </c>
      <c r="D260" s="38" t="s">
        <v>44</v>
      </c>
      <c r="E260" s="38" t="s">
        <v>45</v>
      </c>
      <c r="F260" s="55">
        <v>130</v>
      </c>
      <c r="G260" s="56">
        <v>4.05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1.235E-2</v>
      </c>
      <c r="O260" s="62">
        <f t="shared" ref="O260" si="123">N260*10</f>
        <v>0.1235</v>
      </c>
      <c r="P260" s="38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2022-10-13T23:49:08Z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