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2F3093CE-9BF5-074A-A509-F4A2BDFEE3F0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J59" i="1" l="1"/>
  <c r="O59" i="1" s="1"/>
  <c r="O261" i="1"/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<sst xmlns="http://schemas.openxmlformats.org/spreadsheetml/2006/main" count="637" uniqueCount="252">
  <si>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</si>
  <si>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</si>
  <si>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</si>
  <si>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</si>
  <si>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</si>
  <si>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</si>
  <si>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</si>
  <si>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</si>
  <si>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</si>
  <si>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</si>
  <si>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</si>
  <si>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</si>
  <si>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</si>
  <si>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</si>
  <si>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</si>
  <si>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</si>
  <si>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</si>
  <si>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</si>
  <si>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</si>
  <si>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</si>
  <si>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</si>
  <si>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</si>
  <si>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</si>
  <si>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</si>
  <si>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</si>
  <si>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</si>
  <si>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</si>
  <si>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</si>
  <si>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</si>
  <si>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</si>
  <si>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</si>
  <si>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</si>
  <si>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</si>
  <si>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</si>
  <si>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</si>
  <si>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</si>
  <si>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</si>
  <si>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</si>
  <si>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</si>
  <si>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</si>
  <si>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</si>
  <si>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</si>
  <si>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</si>
  <si>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</si>
  <si>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</si>
  <si>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</si>
  <si>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</si>
  <si>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</si>
  <si>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</si>
  <si>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</si>
  <si>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</si>
  <si>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</si>
  <si>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</si>
  <si>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</si>
  <si>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</si>
  <si>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</si>
  <si>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</si>
  <si>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</si>
  <si>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</si>
  <si>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</si>
  <si>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</si>
  <si>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</si>
  <si>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</si>
  <si>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</si>
  <si>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</si>
  <si>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</si>
  <si>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</si>
  <si>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</si>
  <si>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</si>
  <si>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</si>
  <si>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</si>
  <si>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</si>
  <si>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</si>
  <si>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</si>
  <si>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</si>
  <si>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</si>
  <si>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</si>
  <si>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</si>
  <si>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</si>
  <si>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</si>
  <si>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</si>
  <si>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</si>
  <si>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</si>
  <si>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</si>
  <si>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</si>
  <si>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</si>
  <si>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</si>
  <si>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</si>
  <si>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</si>
  <si>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</si>
  <si>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</si>
  <si>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</si>
  <si>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</si>
  <si>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</si>
  <si>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</si>
  <si>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</si>
  <si>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</si>
  <si>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</si>
  <si>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</si>
  <si>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</si>
  <si>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</si>
  <si>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</si>
  <si>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</si>
  <si>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</si>
  <si>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</si>
  <si>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</si>
  <si>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</si>
  <si>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</si>
  <si>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</si>
  <si>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</si>
  <si>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</si>
  <si>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</si>
  <si>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</si>
  <si>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</si>
  <si>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</si>
  <si>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</si>
  <si>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</si>
  <si>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</si>
  <si>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</si>
  <si>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</si>
  <si>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</si>
  <si>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</si>
  <si>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</si>
  <si>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</si>
  <si>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</si>
  <si>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</si>
  <si>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</si>
  <si>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</si>
  <si>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</si>
  <si>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</si>
  <si>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</si>
  <si>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</si>
  <si>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</si>
  <si>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</si>
  <si>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</si>
  <si>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</si>
  <si>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</si>
  <si>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</si>
  <si>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</si>
  <si>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</si>
  <si>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</si>
  <si>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</si>
  <si>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</si>
  <si>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</si>
  <si>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</si>
  <si>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</si>
  <si>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</si>
  <si>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</si>
  <si>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</si>
  <si>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</si>
  <si>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</si>
  <si>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</si>
  <si>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</si>
  <si>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</si>
  <si>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</si>
  <si>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</si>
  <si>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</si>
  <si>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</si>
  <si>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</si>
  <si>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</si>
  <si>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</si>
  <si>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</si>
  <si>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</si>
  <si>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</si>
  <si>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</si>
  <si>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</si>
  <si>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</si>
  <si>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</si>
  <si>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</si>
  <si>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</si>
  <si>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</si>
  <si>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</si>
  <si>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</si>
  <si>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</si>
  <si>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</si>
  <si>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</si>
  <si>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</si>
  <si>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</si>
  <si>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</si>
  <si>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</si>
  <si>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</si>
  <si>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</si>
  <si>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</si>
  <si>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</si>
  <si>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</si>
  <si>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</si>
  <si>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</si>
  <si>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</si>
  <si>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</si>
  <si>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</si>
  <si>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</si>
  <si>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</si>
  <si>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</si>
  <si>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</si>
  <si>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</si>
  <si>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</si>
  <si>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</si>
  <si>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</si>
  <si>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</si>
  <si>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</si>
  <si>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</si>
  <si>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</si>
  <si>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</si>
  <si>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</si>
  <si>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</si>
  <si>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</si>
  <si>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</si>
  <si>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</si>
  <si>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</si>
  <si>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</si>
  <si>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</si>
  <si>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</si>
  <si>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</si>
  <si>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</si>
  <si>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</si>
  <si>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</si>
  <si>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</si>
  <si>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</si>
  <si>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</si>
  <si>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</si>
  <si>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</si>
  <si>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</si>
  <si>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</si>
  <si>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</si>
  <si>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</si>
  <si>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</si>
  <si>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</si>
  <si>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</si>
  <si>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</si>
  <si>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</si>
  <si>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</si>
  <si>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</si>
  <si>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</si>
  <si>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</si>
  <si>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</si>
  <si>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</si>
  <si>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</si>
  <si>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</si>
  <si>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</si>
  <si>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</si>
  <si>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</si>
  <si>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</si>
  <si>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</si>
  <si>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</si>
  <si>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</si>
  <si>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</si>
  <si>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MSFT 11/ $210 -$215 call spread</t>
  </si>
  <si>
    <t>(MSFT) 11/ $210 call</t>
  </si>
  <si>
    <t xml:space="preserve">(MSFT) 11/ $215 call </t>
  </si>
  <si>
    <t>AMZN 11/ $87-$92 call spread</t>
  </si>
  <si>
    <t>(AMZN) 11/ $87 call</t>
  </si>
  <si>
    <t xml:space="preserve">(AMZN) 11/ $92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</si>
</sst>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20" sqref="C2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44867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-3.2175000000000009E-2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8.4874999999999964E-2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0.20577499999999996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249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1.006575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44862</v>
      </c>
      <c r="B59" s="46"/>
      <c r="C59" s="38" t="s">
        <v>250</v>
      </c>
      <c r="D59" s="38" t="s">
        <v>44</v>
      </c>
      <c r="E59" s="38" t="s">
        <v>45</v>
      </c>
      <c r="F59" s="55">
        <v>92</v>
      </c>
      <c r="G59" s="56">
        <v>14</v>
      </c>
      <c r="H59" s="74">
        <v>6.875</v>
      </c>
      <c r="I59" s="49">
        <f>(G59-H59)/(G59)*(-G59*100*P59)/100000</f>
        <v>-0.17100000000000001</v>
      </c>
      <c r="J59" s="49">
        <f>I59+I60</f>
        <v>-2.579999999999999E-2</v>
      </c>
      <c r="K59" s="57">
        <v>0.1</v>
      </c>
      <c r="L59" s="58">
        <v>1</v>
      </c>
      <c r="M59" s="57">
        <v>0.1</v>
      </c>
      <c r="N59" s="42">
        <f>I59</f>
        <v>-0.17100000000000001</v>
      </c>
      <c r="O59" s="59">
        <f>J59*10</f>
        <v>-0.2579999999999999</v>
      </c>
      <c r="P59" s="39">
        <v>24</v>
      </c>
    </row>
    <row r="60" spans="1:16" s="27" customFormat="1" x14ac:dyDescent="0.35">
      <c r="A60" s="36">
        <v>44862</v>
      </c>
      <c r="B60" s="37"/>
      <c r="C60" s="38" t="s">
        <v>251</v>
      </c>
      <c r="D60" s="38" t="s">
        <v>44</v>
      </c>
      <c r="E60" s="39" t="s">
        <v>65</v>
      </c>
      <c r="F60" s="40">
        <v>92</v>
      </c>
      <c r="G60" s="41">
        <v>9.8000000000000007</v>
      </c>
      <c r="H60" s="75">
        <v>3.75</v>
      </c>
      <c r="I60" s="49">
        <f>(G60-H60)/(G60)*(-G60*100*P60)/100000</f>
        <v>0.14520000000000002</v>
      </c>
      <c r="J60" s="42"/>
      <c r="K60" s="43"/>
      <c r="L60" s="44"/>
      <c r="M60" s="43"/>
      <c r="N60" s="45">
        <f>I60</f>
        <v>0.14520000000000002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44860</v>
      </c>
      <c r="B62" s="46"/>
      <c r="C62" s="38" t="s">
        <v>247</v>
      </c>
      <c r="D62" s="38" t="s">
        <v>44</v>
      </c>
      <c r="E62" s="38" t="s">
        <v>45</v>
      </c>
      <c r="F62" s="55">
        <v>215</v>
      </c>
      <c r="G62" s="56">
        <v>24.43</v>
      </c>
      <c r="H62" s="74">
        <v>13.15</v>
      </c>
      <c r="I62" s="49">
        <f>(G62-H62)/(G62)*(-G62*100*P62)/100000</f>
        <v>-0.28199999999999997</v>
      </c>
      <c r="J62" s="49">
        <f>I62+I63</f>
        <v>-6.3750000000000195E-3</v>
      </c>
      <c r="K62" s="57">
        <v>0.1</v>
      </c>
      <c r="L62" s="58">
        <v>1</v>
      </c>
      <c r="M62" s="57">
        <v>0.1</v>
      </c>
      <c r="N62" s="42">
        <f>I62</f>
        <v>-0.28199999999999997</v>
      </c>
      <c r="O62" s="59">
        <f>J62*10</f>
        <v>-6.3750000000000195E-2</v>
      </c>
      <c r="P62" s="39">
        <v>25</v>
      </c>
    </row>
    <row r="63" spans="1:16" s="27" customFormat="1" x14ac:dyDescent="0.35">
      <c r="A63" s="36">
        <v>44860</v>
      </c>
      <c r="B63" s="37"/>
      <c r="C63" s="38" t="s">
        <v>248</v>
      </c>
      <c r="D63" s="38" t="s">
        <v>44</v>
      </c>
      <c r="E63" s="39" t="s">
        <v>65</v>
      </c>
      <c r="F63" s="40">
        <v>215</v>
      </c>
      <c r="G63" s="41">
        <v>20.7</v>
      </c>
      <c r="H63" s="75">
        <v>9.6750000000000007</v>
      </c>
      <c r="I63" s="49">
        <f>(G63-H63)/(G63)*(-G63*100*P63)/100000</f>
        <v>0.27562499999999995</v>
      </c>
      <c r="J63" s="42"/>
      <c r="K63" s="43"/>
      <c r="L63" s="44"/>
      <c r="M63" s="43"/>
      <c r="N63" s="45">
        <f>I63</f>
        <v>0.27562499999999995</v>
      </c>
      <c r="O63" s="42"/>
      <c r="P63" s="39">
        <v>-25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34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245</v>
      </c>
      <c r="D260" s="38" t="s">
        <v>44</v>
      </c>
      <c r="E260" s="38" t="s">
        <v>65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  <row r="261" spans="1:16" x14ac:dyDescent="0.35">
      <c r="A261" s="32">
        <v>44847</v>
      </c>
      <c r="B261" s="33">
        <v>44859</v>
      </c>
      <c r="C261" s="38" t="s">
        <v>244</v>
      </c>
      <c r="D261" s="38" t="s">
        <v>44</v>
      </c>
      <c r="E261" s="38" t="s">
        <v>45</v>
      </c>
      <c r="F261" s="55">
        <v>100</v>
      </c>
      <c r="G261" s="56">
        <v>3.4</v>
      </c>
      <c r="H261" s="61">
        <v>4.25</v>
      </c>
      <c r="I261" s="45"/>
      <c r="J261" s="45"/>
      <c r="K261" s="57">
        <v>0.1</v>
      </c>
      <c r="L261" s="58">
        <v>1</v>
      </c>
      <c r="M261" s="57">
        <v>0.1</v>
      </c>
      <c r="N261" s="45">
        <v>2.5000000000000001E-2</v>
      </c>
      <c r="O261" s="62">
        <f t="shared" ref="O261" si="126">N261*10</f>
        <v>0.25</v>
      </c>
      <c r="P261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2022-11-02T20:49:31Z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